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8010" tabRatio="610" activeTab="0"/>
  </bookViews>
  <sheets>
    <sheet name="Cómputo y presupuesto" sheetId="1" r:id="rId1"/>
    <sheet name="Hoja1" sheetId="2" r:id="rId2"/>
  </sheets>
  <definedNames>
    <definedName name="a" localSheetId="0">#REF!</definedName>
    <definedName name="a">#REF!</definedName>
    <definedName name="_xlnm.Print_Area" localSheetId="0">'Cómputo y presupuesto'!$A$1:$L$70</definedName>
    <definedName name="cabecera" localSheetId="0">#REF!</definedName>
    <definedName name="cabecera">#REF!</definedName>
    <definedName name="DetPre" localSheetId="0">#REF!</definedName>
    <definedName name="DetPre">#REF!</definedName>
    <definedName name="RESUMEN">#REF!</definedName>
    <definedName name="_xlnm.Print_Titles" localSheetId="0">'Cómputo y presupuesto'!$9:$10</definedName>
    <definedName name="TotPres" localSheetId="0">#REF!</definedName>
    <definedName name="TotPres">#REF!</definedName>
  </definedNames>
  <calcPr fullCalcOnLoad="1"/>
</workbook>
</file>

<file path=xl/sharedStrings.xml><?xml version="1.0" encoding="utf-8"?>
<sst xmlns="http://schemas.openxmlformats.org/spreadsheetml/2006/main" count="136" uniqueCount="105">
  <si>
    <t>Gastos Financieros</t>
  </si>
  <si>
    <t>Gastos Generales</t>
  </si>
  <si>
    <t>PRECIO TOTAL</t>
  </si>
  <si>
    <t>COMPUTO</t>
  </si>
  <si>
    <t>ITEM</t>
  </si>
  <si>
    <t>DESIGNACION DE LAS OBRAS</t>
  </si>
  <si>
    <t>PRESUPUESTO</t>
  </si>
  <si>
    <t>% de</t>
  </si>
  <si>
    <t>Unidad</t>
  </si>
  <si>
    <t>Cantidad</t>
  </si>
  <si>
    <t>VARIOS</t>
  </si>
  <si>
    <t>INCID.</t>
  </si>
  <si>
    <t>Gl</t>
  </si>
  <si>
    <t>A</t>
  </si>
  <si>
    <t>B</t>
  </si>
  <si>
    <t>U</t>
  </si>
  <si>
    <t>Costo Item</t>
  </si>
  <si>
    <t>Costo Rubro</t>
  </si>
  <si>
    <t>Precio Unit.</t>
  </si>
  <si>
    <t>Subtotal 1</t>
  </si>
  <si>
    <t>S1 = (A+B)</t>
  </si>
  <si>
    <t>Subtotal 2</t>
  </si>
  <si>
    <t>M2</t>
  </si>
  <si>
    <t>M3</t>
  </si>
  <si>
    <t>COMPONENTE CANCHA</t>
  </si>
  <si>
    <t>CÓMPUTO Y PRESUPUESTO</t>
  </si>
  <si>
    <t>Cordón perimetral hormigón armado</t>
  </si>
  <si>
    <t>Demarcación canchas</t>
  </si>
  <si>
    <t>COSTO -COSTO</t>
  </si>
  <si>
    <t>Impuestos</t>
  </si>
  <si>
    <t>Beneficios</t>
  </si>
  <si>
    <t>Precio Total = (S2+E)</t>
  </si>
  <si>
    <t>S2  (S1+C+D)</t>
  </si>
  <si>
    <t>E (sobre S2)</t>
  </si>
  <si>
    <t>D (sobre S1)</t>
  </si>
  <si>
    <t>C (sobre S1)</t>
  </si>
  <si>
    <t>-</t>
  </si>
  <si>
    <t>Mes base de cotización:</t>
  </si>
  <si>
    <t>Demarcacion institucional</t>
  </si>
  <si>
    <t>Forestación</t>
  </si>
  <si>
    <t>ancho</t>
  </si>
  <si>
    <t>largo</t>
  </si>
  <si>
    <t>espesor</t>
  </si>
  <si>
    <t>Limpieza final de obra</t>
  </si>
  <si>
    <t>Jurisdicción</t>
  </si>
  <si>
    <t>Obra:</t>
  </si>
  <si>
    <t>Organismo:</t>
  </si>
  <si>
    <t>C</t>
  </si>
  <si>
    <t>D</t>
  </si>
  <si>
    <t>El mes base de presentación no deberá ser anterior que el mes previo de la presentación de la documentación.</t>
  </si>
  <si>
    <t>Columnas telescópicas c/ reflector y protección</t>
  </si>
  <si>
    <t>Tendido subterráneo</t>
  </si>
  <si>
    <t>Tablero</t>
  </si>
  <si>
    <t>Rubro</t>
  </si>
  <si>
    <t>Piso hormigón armado espesor 7 cm superior</t>
  </si>
  <si>
    <t>Replanteo</t>
  </si>
  <si>
    <t>Ml</t>
  </si>
  <si>
    <t>COMPONENTE VEREDA PERIMETRAL (Cotiza:SI-NO)</t>
  </si>
  <si>
    <t>Cartel de obra</t>
  </si>
  <si>
    <t>Cercado de obra</t>
  </si>
  <si>
    <t>Contrapiso H° pobre espesor 10 cm inferior (incluye film 200  µm)</t>
  </si>
  <si>
    <t>Hormigón esp 10 cm s/terreno, fratasado terminación s/pliego</t>
  </si>
  <si>
    <t>Cordón perimetral hormigón simple</t>
  </si>
  <si>
    <t>Los porcentajes de gastos generales beneficios e impuestos deberán completarse por la jurisdicción.
Los beneficios no podrán superar el 10%
Los Gastos generales serán del 10%, pudiendo llegar al 15% en situaciones extraordinarias y con justificación técnica (área rural, etc)</t>
  </si>
  <si>
    <t>Equipamiento de Básquet</t>
  </si>
  <si>
    <t>Equipamiento de Fútbol de Salón</t>
  </si>
  <si>
    <t>Equipamiento de Vóley</t>
  </si>
  <si>
    <t>Piso cemento alisado</t>
  </si>
  <si>
    <t>Limpieza, desmalezamiento y demoliciones</t>
  </si>
  <si>
    <r>
      <t xml:space="preserve">Obrador </t>
    </r>
    <r>
      <rPr>
        <sz val="8"/>
        <rFont val="Arial"/>
        <family val="2"/>
      </rPr>
      <t>(Instalaciones para personal, pañol)</t>
    </r>
  </si>
  <si>
    <t>Extracción de tierra originaria</t>
  </si>
  <si>
    <t>El item movimiento de suelos - Terraplanamiento cotizará exclusivamente en terrenos con importantes desniveles y deberá estar acompañado con esquema de desmonte / terraplanamiento a fin de verificar las cantidades computadas.</t>
  </si>
  <si>
    <t>MOVIMIENTO DE SUELOS</t>
  </si>
  <si>
    <t>HORMIGÓN ARMADO</t>
  </si>
  <si>
    <t>PISOS</t>
  </si>
  <si>
    <t>EQUIPAMIENTO DEPORTIVO</t>
  </si>
  <si>
    <t>B1</t>
  </si>
  <si>
    <t>B2</t>
  </si>
  <si>
    <t>B3</t>
  </si>
  <si>
    <t>B4</t>
  </si>
  <si>
    <t>INSTALACIÓN ELECTRICA</t>
  </si>
  <si>
    <t>Bases de H° para equipamiento deportivo y luminarias</t>
  </si>
  <si>
    <t>Excavación de bases para equipamiento deportivo y luminarias</t>
  </si>
  <si>
    <t>TRABAJOS PRELIMINARES</t>
  </si>
  <si>
    <t>B5</t>
  </si>
  <si>
    <t>CONTRAPISOS</t>
  </si>
  <si>
    <t>B6</t>
  </si>
  <si>
    <t>A1</t>
  </si>
  <si>
    <t>A2</t>
  </si>
  <si>
    <t>Terraplanamiento (solo en terrenos con importantes desniveles)</t>
  </si>
  <si>
    <t>HORMIGÓN</t>
  </si>
  <si>
    <t>C1</t>
  </si>
  <si>
    <t>C2</t>
  </si>
  <si>
    <t>TAREAS GENERALES</t>
  </si>
  <si>
    <t>D2</t>
  </si>
  <si>
    <t xml:space="preserve">Se podrán agregar componenentes (ej. Sanitarios, equipamiento, etc) en correspondencia con el proyecto. Cada componente deberá desglozarse en Rubros e items,
</t>
  </si>
  <si>
    <t>Relleno y compactación con suelo seleccionado</t>
  </si>
  <si>
    <t>Juntas de dilatación</t>
  </si>
  <si>
    <t>Pilares</t>
  </si>
  <si>
    <t>Placa de Inauguración (en predios no escolares incluye pilar)</t>
  </si>
  <si>
    <t>Municipalidad de Venado Tuerto</t>
  </si>
  <si>
    <t>Departamento General López - Provincia de Santa Fe</t>
  </si>
  <si>
    <t>MOVIMIENTO DE SUELOS (NO cotiza)</t>
  </si>
  <si>
    <t>Readecuación de tablero existente en edificio escolar (NO cotiza)</t>
  </si>
  <si>
    <t>Playón Deportivo de Uso Escolar Prioritario a construir en Bº Santa Fe - Gob. Pujato entre Urquiza y Ant. Argentina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</si>
</sst>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#."/>
    <numFmt numFmtId="167" formatCode="#.##000"/>
    <numFmt numFmtId="168" formatCode="&quot;$&quot;#,#00"/>
    <numFmt numFmtId="169" formatCode="#,#00"/>
    <numFmt numFmtId="170" formatCode="[$$-2C0A]\ #,##0.00"/>
    <numFmt numFmtId="171" formatCode="&quot;$&quot;\ #,##0.00"/>
  </numFmts>
  <fonts count="55">
    <font>
      <sz val="11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4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8" tint="-0.24997000396251678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BE0E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6" fontId="10" fillId="0" borderId="0">
      <alignment/>
      <protection locked="0"/>
    </xf>
    <xf numFmtId="166" fontId="10" fillId="0" borderId="0">
      <alignment/>
      <protection locked="0"/>
    </xf>
    <xf numFmtId="166" fontId="11" fillId="0" borderId="0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11" fillId="0" borderId="0">
      <alignment/>
      <protection locked="0"/>
    </xf>
    <xf numFmtId="169" fontId="8" fillId="0" borderId="0">
      <alignment/>
      <protection locked="0"/>
    </xf>
    <xf numFmtId="167" fontId="8" fillId="0" borderId="0">
      <alignment/>
      <protection locked="0"/>
    </xf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8" fillId="0" borderId="0">
      <alignment/>
      <protection locked="0"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1">
    <xf numFmtId="0" fontId="0" fillId="0" borderId="0" xfId="0" applyAlignment="1">
      <alignment/>
    </xf>
    <xf numFmtId="165" fontId="5" fillId="0" borderId="0" xfId="69" applyNumberFormat="1" applyFont="1" applyFill="1" applyAlignment="1">
      <alignment horizontal="left" vertical="center"/>
    </xf>
    <xf numFmtId="164" fontId="6" fillId="0" borderId="0" xfId="58" applyFont="1" applyFill="1" applyAlignment="1">
      <alignment horizontal="left" vertical="center"/>
    </xf>
    <xf numFmtId="0" fontId="6" fillId="0" borderId="0" xfId="66" applyFont="1" applyFill="1" applyAlignment="1">
      <alignment horizontal="left" vertical="center"/>
      <protection/>
    </xf>
    <xf numFmtId="0" fontId="6" fillId="0" borderId="0" xfId="67" applyFont="1" applyFill="1" applyAlignment="1">
      <alignment horizontal="left" vertical="center"/>
      <protection/>
    </xf>
    <xf numFmtId="49" fontId="6" fillId="0" borderId="0" xfId="66" applyNumberFormat="1" applyFont="1" applyFill="1" applyAlignment="1">
      <alignment horizontal="left" vertical="center"/>
      <protection/>
    </xf>
    <xf numFmtId="4" fontId="6" fillId="0" borderId="0" xfId="62" applyNumberFormat="1" applyFont="1" applyFill="1" applyAlignment="1">
      <alignment horizontal="left" vertical="center"/>
    </xf>
    <xf numFmtId="0" fontId="2" fillId="0" borderId="0" xfId="67" applyFont="1" applyFill="1" applyBorder="1" applyAlignment="1">
      <alignment vertical="center"/>
      <protection/>
    </xf>
    <xf numFmtId="10" fontId="4" fillId="0" borderId="10" xfId="69" applyNumberFormat="1" applyFont="1" applyFill="1" applyBorder="1" applyAlignment="1">
      <alignment horizontal="center" vertical="center"/>
    </xf>
    <xf numFmtId="170" fontId="4" fillId="0" borderId="10" xfId="67" applyNumberFormat="1" applyFont="1" applyFill="1" applyBorder="1" applyAlignment="1">
      <alignment horizontal="center" vertical="center"/>
      <protection/>
    </xf>
    <xf numFmtId="10" fontId="2" fillId="0" borderId="10" xfId="69" applyNumberFormat="1" applyFont="1" applyFill="1" applyBorder="1" applyAlignment="1">
      <alignment horizontal="center" vertical="center"/>
    </xf>
    <xf numFmtId="165" fontId="2" fillId="0" borderId="10" xfId="69" applyNumberFormat="1" applyFont="1" applyFill="1" applyBorder="1" applyAlignment="1">
      <alignment horizontal="right" vertical="center"/>
    </xf>
    <xf numFmtId="10" fontId="2" fillId="0" borderId="10" xfId="69" applyNumberFormat="1" applyFont="1" applyFill="1" applyBorder="1" applyAlignment="1">
      <alignment horizontal="right" vertical="center"/>
    </xf>
    <xf numFmtId="170" fontId="2" fillId="0" borderId="10" xfId="67" applyNumberFormat="1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vertical="center"/>
      <protection/>
    </xf>
    <xf numFmtId="164" fontId="5" fillId="0" borderId="11" xfId="58" applyFont="1" applyFill="1" applyBorder="1" applyAlignment="1">
      <alignment horizontal="right" vertical="center"/>
    </xf>
    <xf numFmtId="0" fontId="0" fillId="0" borderId="12" xfId="66" applyFont="1" applyFill="1" applyBorder="1" applyAlignment="1">
      <alignment vertical="top"/>
      <protection/>
    </xf>
    <xf numFmtId="0" fontId="2" fillId="0" borderId="13" xfId="66" applyFont="1" applyFill="1" applyBorder="1" applyAlignment="1">
      <alignment horizontal="justify" vertical="top"/>
      <protection/>
    </xf>
    <xf numFmtId="0" fontId="2" fillId="0" borderId="14" xfId="66" applyFont="1" applyFill="1" applyBorder="1" applyAlignment="1">
      <alignment horizontal="center" vertical="top"/>
      <protection/>
    </xf>
    <xf numFmtId="4" fontId="12" fillId="0" borderId="15" xfId="62" applyNumberFormat="1" applyFont="1" applyFill="1" applyBorder="1" applyAlignment="1">
      <alignment vertical="top"/>
    </xf>
    <xf numFmtId="165" fontId="5" fillId="0" borderId="16" xfId="69" applyNumberFormat="1" applyFont="1" applyFill="1" applyBorder="1" applyAlignment="1">
      <alignment vertical="top"/>
    </xf>
    <xf numFmtId="0" fontId="0" fillId="0" borderId="17" xfId="66" applyFont="1" applyFill="1" applyBorder="1" applyAlignment="1">
      <alignment vertical="top"/>
      <protection/>
    </xf>
    <xf numFmtId="0" fontId="2" fillId="0" borderId="18" xfId="66" applyFont="1" applyFill="1" applyBorder="1" applyAlignment="1">
      <alignment horizontal="justify" vertical="top"/>
      <protection/>
    </xf>
    <xf numFmtId="0" fontId="2" fillId="0" borderId="18" xfId="66" applyFont="1" applyFill="1" applyBorder="1" applyAlignment="1">
      <alignment horizontal="center" vertical="top"/>
      <protection/>
    </xf>
    <xf numFmtId="164" fontId="2" fillId="0" borderId="19" xfId="58" applyFont="1" applyFill="1" applyBorder="1" applyAlignment="1">
      <alignment vertical="top"/>
    </xf>
    <xf numFmtId="44" fontId="2" fillId="0" borderId="20" xfId="62" applyNumberFormat="1" applyFont="1" applyFill="1" applyBorder="1" applyAlignment="1">
      <alignment vertical="top"/>
    </xf>
    <xf numFmtId="44" fontId="2" fillId="0" borderId="19" xfId="62" applyNumberFormat="1" applyFont="1" applyFill="1" applyBorder="1" applyAlignment="1">
      <alignment vertical="top"/>
    </xf>
    <xf numFmtId="4" fontId="12" fillId="0" borderId="19" xfId="62" applyNumberFormat="1" applyFont="1" applyFill="1" applyBorder="1" applyAlignment="1">
      <alignment vertical="top"/>
    </xf>
    <xf numFmtId="165" fontId="5" fillId="0" borderId="21" xfId="69" applyNumberFormat="1" applyFont="1" applyFill="1" applyBorder="1" applyAlignment="1">
      <alignment vertical="top"/>
    </xf>
    <xf numFmtId="0" fontId="2" fillId="0" borderId="10" xfId="66" applyFont="1" applyFill="1" applyBorder="1" applyAlignment="1">
      <alignment horizontal="justify" vertical="top"/>
      <protection/>
    </xf>
    <xf numFmtId="0" fontId="2" fillId="0" borderId="10" xfId="66" applyFont="1" applyFill="1" applyBorder="1" applyAlignment="1">
      <alignment horizontal="center" vertical="top"/>
      <protection/>
    </xf>
    <xf numFmtId="164" fontId="2" fillId="0" borderId="10" xfId="58" applyFont="1" applyFill="1" applyBorder="1" applyAlignment="1">
      <alignment vertical="top"/>
    </xf>
    <xf numFmtId="44" fontId="2" fillId="0" borderId="10" xfId="62" applyNumberFormat="1" applyFont="1" applyFill="1" applyBorder="1" applyAlignment="1">
      <alignment vertical="top"/>
    </xf>
    <xf numFmtId="4" fontId="12" fillId="0" borderId="10" xfId="62" applyNumberFormat="1" applyFont="1" applyFill="1" applyBorder="1" applyAlignment="1">
      <alignment vertical="top"/>
    </xf>
    <xf numFmtId="0" fontId="0" fillId="0" borderId="22" xfId="66" applyFont="1" applyFill="1" applyBorder="1" applyAlignment="1">
      <alignment vertical="top"/>
      <protection/>
    </xf>
    <xf numFmtId="165" fontId="5" fillId="0" borderId="23" xfId="69" applyNumberFormat="1" applyFont="1" applyFill="1" applyBorder="1" applyAlignment="1">
      <alignment vertical="top"/>
    </xf>
    <xf numFmtId="0" fontId="2" fillId="0" borderId="19" xfId="66" applyFont="1" applyFill="1" applyBorder="1" applyAlignment="1">
      <alignment horizontal="justify" vertical="top"/>
      <protection/>
    </xf>
    <xf numFmtId="0" fontId="2" fillId="0" borderId="19" xfId="66" applyFont="1" applyFill="1" applyBorder="1" applyAlignment="1">
      <alignment horizontal="center" vertical="top"/>
      <protection/>
    </xf>
    <xf numFmtId="0" fontId="51" fillId="0" borderId="10" xfId="0" applyFont="1" applyBorder="1" applyAlignment="1">
      <alignment vertical="top"/>
    </xf>
    <xf numFmtId="0" fontId="2" fillId="0" borderId="15" xfId="66" applyFont="1" applyFill="1" applyBorder="1" applyAlignment="1">
      <alignment horizontal="justify" vertical="top"/>
      <protection/>
    </xf>
    <xf numFmtId="0" fontId="2" fillId="0" borderId="13" xfId="66" applyFont="1" applyFill="1" applyBorder="1" applyAlignment="1">
      <alignment horizontal="center" vertical="top"/>
      <protection/>
    </xf>
    <xf numFmtId="164" fontId="2" fillId="0" borderId="24" xfId="58" applyFont="1" applyFill="1" applyBorder="1" applyAlignment="1">
      <alignment vertical="top"/>
    </xf>
    <xf numFmtId="164" fontId="5" fillId="0" borderId="0" xfId="58" applyFont="1" applyFill="1" applyBorder="1" applyAlignment="1">
      <alignment horizontal="right" vertical="center"/>
    </xf>
    <xf numFmtId="0" fontId="2" fillId="0" borderId="15" xfId="66" applyFont="1" applyFill="1" applyBorder="1" applyAlignment="1">
      <alignment horizontal="left" vertical="top" wrapText="1"/>
      <protection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66" applyFont="1" applyFill="1" applyBorder="1" applyAlignment="1">
      <alignment horizontal="left" vertical="top" wrapText="1"/>
      <protection/>
    </xf>
    <xf numFmtId="0" fontId="0" fillId="0" borderId="22" xfId="66" applyFont="1" applyFill="1" applyBorder="1" applyAlignment="1">
      <alignment horizontal="center" vertical="top"/>
      <protection/>
    </xf>
    <xf numFmtId="0" fontId="0" fillId="0" borderId="25" xfId="66" applyFont="1" applyFill="1" applyBorder="1" applyAlignment="1">
      <alignment vertical="top"/>
      <protection/>
    </xf>
    <xf numFmtId="164" fontId="2" fillId="0" borderId="26" xfId="58" applyFont="1" applyFill="1" applyBorder="1" applyAlignment="1">
      <alignment vertical="top"/>
    </xf>
    <xf numFmtId="44" fontId="2" fillId="0" borderId="26" xfId="62" applyNumberFormat="1" applyFont="1" applyFill="1" applyBorder="1" applyAlignment="1">
      <alignment vertical="top"/>
    </xf>
    <xf numFmtId="4" fontId="12" fillId="0" borderId="26" xfId="62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top"/>
    </xf>
    <xf numFmtId="0" fontId="52" fillId="0" borderId="0" xfId="0" applyFont="1" applyFill="1" applyAlignment="1">
      <alignment horizontal="left" vertical="top" wrapText="1"/>
    </xf>
    <xf numFmtId="171" fontId="4" fillId="33" borderId="27" xfId="62" applyNumberFormat="1" applyFont="1" applyFill="1" applyBorder="1" applyAlignment="1">
      <alignment vertical="top"/>
    </xf>
    <xf numFmtId="165" fontId="4" fillId="33" borderId="28" xfId="69" applyNumberFormat="1" applyFont="1" applyFill="1" applyBorder="1" applyAlignment="1">
      <alignment vertical="top"/>
    </xf>
    <xf numFmtId="0" fontId="2" fillId="33" borderId="29" xfId="66" applyFont="1" applyFill="1" applyBorder="1" applyAlignment="1">
      <alignment horizontal="left" vertical="top" wrapText="1"/>
      <protection/>
    </xf>
    <xf numFmtId="0" fontId="2" fillId="33" borderId="30" xfId="66" applyFont="1" applyFill="1" applyBorder="1" applyAlignment="1">
      <alignment horizontal="center" vertical="top"/>
      <protection/>
    </xf>
    <xf numFmtId="164" fontId="2" fillId="33" borderId="30" xfId="58" applyFont="1" applyFill="1" applyBorder="1" applyAlignment="1">
      <alignment vertical="top"/>
    </xf>
    <xf numFmtId="44" fontId="2" fillId="33" borderId="30" xfId="62" applyNumberFormat="1" applyFont="1" applyFill="1" applyBorder="1" applyAlignment="1">
      <alignment vertical="top"/>
    </xf>
    <xf numFmtId="44" fontId="2" fillId="33" borderId="31" xfId="62" applyNumberFormat="1" applyFont="1" applyFill="1" applyBorder="1" applyAlignment="1">
      <alignment vertical="top"/>
    </xf>
    <xf numFmtId="0" fontId="2" fillId="33" borderId="32" xfId="66" applyFont="1" applyFill="1" applyBorder="1" applyAlignment="1">
      <alignment horizontal="center" vertical="top"/>
      <protection/>
    </xf>
    <xf numFmtId="0" fontId="2" fillId="33" borderId="31" xfId="66" applyFont="1" applyFill="1" applyBorder="1" applyAlignment="1">
      <alignment horizontal="left" vertical="top" wrapText="1"/>
      <protection/>
    </xf>
    <xf numFmtId="0" fontId="2" fillId="33" borderId="33" xfId="66" applyFont="1" applyFill="1" applyBorder="1" applyAlignment="1">
      <alignment horizontal="center" vertical="top"/>
      <protection/>
    </xf>
    <xf numFmtId="0" fontId="2" fillId="33" borderId="34" xfId="66" applyFont="1" applyFill="1" applyBorder="1" applyAlignment="1">
      <alignment horizontal="left" vertical="top" wrapText="1"/>
      <protection/>
    </xf>
    <xf numFmtId="0" fontId="2" fillId="33" borderId="35" xfId="66" applyFont="1" applyFill="1" applyBorder="1" applyAlignment="1">
      <alignment horizontal="left" vertical="top" wrapText="1"/>
      <protection/>
    </xf>
    <xf numFmtId="0" fontId="2" fillId="33" borderId="36" xfId="66" applyFont="1" applyFill="1" applyBorder="1" applyAlignment="1">
      <alignment horizontal="center" vertical="top"/>
      <protection/>
    </xf>
    <xf numFmtId="164" fontId="2" fillId="33" borderId="36" xfId="58" applyFont="1" applyFill="1" applyBorder="1" applyAlignment="1">
      <alignment vertical="top"/>
    </xf>
    <xf numFmtId="44" fontId="2" fillId="33" borderId="36" xfId="62" applyNumberFormat="1" applyFont="1" applyFill="1" applyBorder="1" applyAlignment="1">
      <alignment vertical="top"/>
    </xf>
    <xf numFmtId="44" fontId="2" fillId="33" borderId="34" xfId="62" applyNumberFormat="1" applyFont="1" applyFill="1" applyBorder="1" applyAlignment="1">
      <alignment vertical="top"/>
    </xf>
    <xf numFmtId="171" fontId="4" fillId="33" borderId="26" xfId="62" applyNumberFormat="1" applyFont="1" applyFill="1" applyBorder="1" applyAlignment="1">
      <alignment vertical="top"/>
    </xf>
    <xf numFmtId="165" fontId="4" fillId="33" borderId="37" xfId="69" applyNumberFormat="1" applyFont="1" applyFill="1" applyBorder="1" applyAlignment="1">
      <alignment vertical="top"/>
    </xf>
    <xf numFmtId="0" fontId="2" fillId="0" borderId="11" xfId="66" applyFont="1" applyFill="1" applyBorder="1" applyAlignment="1">
      <alignment horizontal="justify" vertical="top"/>
      <protection/>
    </xf>
    <xf numFmtId="0" fontId="2" fillId="0" borderId="11" xfId="66" applyFont="1" applyFill="1" applyBorder="1" applyAlignment="1">
      <alignment horizontal="center" vertical="top"/>
      <protection/>
    </xf>
    <xf numFmtId="165" fontId="5" fillId="0" borderId="38" xfId="69" applyNumberFormat="1" applyFont="1" applyFill="1" applyBorder="1" applyAlignment="1">
      <alignment vertical="top"/>
    </xf>
    <xf numFmtId="165" fontId="7" fillId="34" borderId="28" xfId="69" applyNumberFormat="1" applyFont="1" applyFill="1" applyBorder="1" applyAlignment="1">
      <alignment horizontal="center" vertical="center"/>
    </xf>
    <xf numFmtId="0" fontId="7" fillId="34" borderId="39" xfId="66" applyFont="1" applyFill="1" applyBorder="1" applyAlignment="1">
      <alignment horizontal="center" vertical="center"/>
      <protection/>
    </xf>
    <xf numFmtId="164" fontId="7" fillId="34" borderId="39" xfId="58" applyFont="1" applyFill="1" applyBorder="1" applyAlignment="1">
      <alignment horizontal="center" vertical="center"/>
    </xf>
    <xf numFmtId="4" fontId="7" fillId="34" borderId="39" xfId="62" applyNumberFormat="1" applyFont="1" applyFill="1" applyBorder="1" applyAlignment="1">
      <alignment horizontal="center" vertical="center"/>
    </xf>
    <xf numFmtId="165" fontId="7" fillId="34" borderId="40" xfId="69" applyNumberFormat="1" applyFont="1" applyFill="1" applyBorder="1" applyAlignment="1">
      <alignment horizontal="center" vertical="center"/>
    </xf>
    <xf numFmtId="0" fontId="4" fillId="34" borderId="41" xfId="66" applyFont="1" applyFill="1" applyBorder="1" applyAlignment="1">
      <alignment horizontal="center" vertical="center"/>
      <protection/>
    </xf>
    <xf numFmtId="49" fontId="4" fillId="34" borderId="42" xfId="66" applyNumberFormat="1" applyFont="1" applyFill="1" applyBorder="1" applyAlignment="1">
      <alignment horizontal="center" vertical="center"/>
      <protection/>
    </xf>
    <xf numFmtId="0" fontId="4" fillId="34" borderId="42" xfId="66" applyFont="1" applyFill="1" applyBorder="1" applyAlignment="1">
      <alignment horizontal="justify" vertical="center"/>
      <protection/>
    </xf>
    <xf numFmtId="0" fontId="2" fillId="34" borderId="42" xfId="66" applyFont="1" applyFill="1" applyBorder="1" applyAlignment="1">
      <alignment horizontal="center" vertical="center"/>
      <protection/>
    </xf>
    <xf numFmtId="164" fontId="2" fillId="34" borderId="42" xfId="58" applyFont="1" applyFill="1" applyBorder="1" applyAlignment="1">
      <alignment vertical="center"/>
    </xf>
    <xf numFmtId="44" fontId="2" fillId="34" borderId="42" xfId="62" applyNumberFormat="1" applyFont="1" applyFill="1" applyBorder="1" applyAlignment="1">
      <alignment vertical="center"/>
    </xf>
    <xf numFmtId="171" fontId="53" fillId="34" borderId="42" xfId="62" applyNumberFormat="1" applyFont="1" applyFill="1" applyBorder="1" applyAlignment="1">
      <alignment vertical="center"/>
    </xf>
    <xf numFmtId="10" fontId="53" fillId="34" borderId="43" xfId="69" applyNumberFormat="1" applyFont="1" applyFill="1" applyBorder="1" applyAlignment="1">
      <alignment horizontal="center" vertical="center"/>
    </xf>
    <xf numFmtId="0" fontId="4" fillId="34" borderId="44" xfId="66" applyFont="1" applyFill="1" applyBorder="1" applyAlignment="1">
      <alignment horizontal="center" vertical="center"/>
      <protection/>
    </xf>
    <xf numFmtId="49" fontId="4" fillId="34" borderId="45" xfId="66" applyNumberFormat="1" applyFont="1" applyFill="1" applyBorder="1" applyAlignment="1">
      <alignment horizontal="center" vertical="center"/>
      <protection/>
    </xf>
    <xf numFmtId="0" fontId="4" fillId="34" borderId="45" xfId="66" applyFont="1" applyFill="1" applyBorder="1" applyAlignment="1">
      <alignment horizontal="justify" vertical="center"/>
      <protection/>
    </xf>
    <xf numFmtId="0" fontId="2" fillId="34" borderId="46" xfId="66" applyFont="1" applyFill="1" applyBorder="1" applyAlignment="1">
      <alignment horizontal="center" vertical="center"/>
      <protection/>
    </xf>
    <xf numFmtId="164" fontId="2" fillId="34" borderId="46" xfId="58" applyFont="1" applyFill="1" applyBorder="1" applyAlignment="1">
      <alignment vertical="center"/>
    </xf>
    <xf numFmtId="44" fontId="2" fillId="34" borderId="46" xfId="62" applyNumberFormat="1" applyFont="1" applyFill="1" applyBorder="1" applyAlignment="1">
      <alignment vertical="center"/>
    </xf>
    <xf numFmtId="10" fontId="2" fillId="34" borderId="10" xfId="69" applyNumberFormat="1" applyFont="1" applyFill="1" applyBorder="1" applyAlignment="1">
      <alignment horizontal="center" vertical="center"/>
    </xf>
    <xf numFmtId="170" fontId="4" fillId="34" borderId="10" xfId="67" applyNumberFormat="1" applyFont="1" applyFill="1" applyBorder="1" applyAlignment="1">
      <alignment horizontal="center" vertical="center"/>
      <protection/>
    </xf>
    <xf numFmtId="10" fontId="2" fillId="34" borderId="10" xfId="69" applyNumberFormat="1" applyFont="1" applyFill="1" applyBorder="1" applyAlignment="1">
      <alignment horizontal="right" vertical="center"/>
    </xf>
    <xf numFmtId="4" fontId="2" fillId="0" borderId="10" xfId="67" applyNumberFormat="1" applyFont="1" applyFill="1" applyBorder="1" applyAlignment="1">
      <alignment vertical="center"/>
      <protection/>
    </xf>
    <xf numFmtId="0" fontId="13" fillId="34" borderId="41" xfId="66" applyFont="1" applyFill="1" applyBorder="1" applyAlignment="1">
      <alignment horizontal="center" vertical="center"/>
      <protection/>
    </xf>
    <xf numFmtId="0" fontId="13" fillId="34" borderId="42" xfId="66" applyFont="1" applyFill="1" applyBorder="1" applyAlignment="1">
      <alignment horizontal="center" vertical="center"/>
      <protection/>
    </xf>
    <xf numFmtId="0" fontId="13" fillId="34" borderId="43" xfId="66" applyFont="1" applyFill="1" applyBorder="1" applyAlignment="1">
      <alignment horizontal="center" vertical="center"/>
      <protection/>
    </xf>
    <xf numFmtId="0" fontId="4" fillId="34" borderId="47" xfId="66" applyFont="1" applyFill="1" applyBorder="1" applyAlignment="1">
      <alignment horizontal="center" vertical="center"/>
      <protection/>
    </xf>
    <xf numFmtId="0" fontId="4" fillId="34" borderId="48" xfId="66" applyFont="1" applyFill="1" applyBorder="1" applyAlignment="1">
      <alignment horizontal="center" vertical="center"/>
      <protection/>
    </xf>
    <xf numFmtId="49" fontId="4" fillId="34" borderId="27" xfId="66" applyNumberFormat="1" applyFont="1" applyFill="1" applyBorder="1" applyAlignment="1">
      <alignment horizontal="center" vertical="center"/>
      <protection/>
    </xf>
    <xf numFmtId="49" fontId="4" fillId="34" borderId="20" xfId="66" applyNumberFormat="1" applyFont="1" applyFill="1" applyBorder="1" applyAlignment="1">
      <alignment horizontal="center" vertical="center"/>
      <protection/>
    </xf>
    <xf numFmtId="0" fontId="4" fillId="34" borderId="27" xfId="66" applyFont="1" applyFill="1" applyBorder="1" applyAlignment="1">
      <alignment horizontal="center" vertical="center"/>
      <protection/>
    </xf>
    <xf numFmtId="0" fontId="4" fillId="34" borderId="20" xfId="66" applyFont="1" applyFill="1" applyBorder="1" applyAlignment="1">
      <alignment horizontal="center" vertical="center"/>
      <protection/>
    </xf>
    <xf numFmtId="0" fontId="4" fillId="34" borderId="29" xfId="66" applyFont="1" applyFill="1" applyBorder="1" applyAlignment="1">
      <alignment horizontal="center" vertical="center"/>
      <protection/>
    </xf>
    <xf numFmtId="0" fontId="4" fillId="34" borderId="30" xfId="66" applyFont="1" applyFill="1" applyBorder="1" applyAlignment="1">
      <alignment horizontal="center" vertical="center"/>
      <protection/>
    </xf>
    <xf numFmtId="0" fontId="4" fillId="34" borderId="31" xfId="66" applyFont="1" applyFill="1" applyBorder="1" applyAlignment="1">
      <alignment horizontal="center" vertical="center"/>
      <protection/>
    </xf>
    <xf numFmtId="4" fontId="4" fillId="34" borderId="29" xfId="62" applyNumberFormat="1" applyFont="1" applyFill="1" applyBorder="1" applyAlignment="1">
      <alignment horizontal="center" vertical="center"/>
    </xf>
    <xf numFmtId="4" fontId="4" fillId="34" borderId="30" xfId="62" applyNumberFormat="1" applyFont="1" applyFill="1" applyBorder="1" applyAlignment="1">
      <alignment horizontal="center" vertical="center"/>
    </xf>
    <xf numFmtId="4" fontId="4" fillId="34" borderId="31" xfId="62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4" fontId="4" fillId="34" borderId="10" xfId="67" applyNumberFormat="1" applyFont="1" applyFill="1" applyBorder="1" applyAlignment="1">
      <alignment vertical="center"/>
      <protection/>
    </xf>
    <xf numFmtId="4" fontId="4" fillId="0" borderId="10" xfId="67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da_ESCUELA CREAR SECTOR 32 (B5) PRESUPUESTO_Mogro 2" xfId="62"/>
    <cellStyle name="Monetario" xfId="63"/>
    <cellStyle name="Neutral" xfId="64"/>
    <cellStyle name="Normal 2" xfId="65"/>
    <cellStyle name="Normal_COMPUTO_METRICO.(egb3_polim_PERICO) 2" xfId="66"/>
    <cellStyle name="Normal_ESCUELA CREAR SECTOR 32 (B5) PRESUPUESTO_Mogro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Users\Duilio\Dropbox\PLAN MAS CERCA\usuario\Mis documentos\Mis Imagenes\MVT_2008_Logo_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0</xdr:row>
      <xdr:rowOff>66675</xdr:rowOff>
    </xdr:from>
    <xdr:to>
      <xdr:col>11</xdr:col>
      <xdr:colOff>762000</xdr:colOff>
      <xdr:row>0</xdr:row>
      <xdr:rowOff>561975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6675"/>
          <a:ext cx="2124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2</xdr:col>
      <xdr:colOff>3295650</xdr:colOff>
      <xdr:row>0</xdr:row>
      <xdr:rowOff>581025</xdr:rowOff>
    </xdr:to>
    <xdr:pic>
      <xdr:nvPicPr>
        <xdr:cNvPr id="2" name="2 Imagen" descr="C:\Users\Duilio\Dropbox\PLAN MAS CERCA\usuario\Mis documentos\Mis Imagenes\MVT_2008_Logo_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14300" y="57150"/>
          <a:ext cx="3943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zoomScale="106" zoomScaleNormal="106" zoomScalePageLayoutView="0" workbookViewId="0" topLeftCell="A1">
      <selection activeCell="I33" sqref="I33"/>
    </sheetView>
  </sheetViews>
  <sheetFormatPr defaultColWidth="11.00390625" defaultRowHeight="14.25" outlineLevelCol="1"/>
  <cols>
    <col min="1" max="1" width="5.50390625" style="0" customWidth="1"/>
    <col min="2" max="2" width="4.50390625" style="0" customWidth="1"/>
    <col min="3" max="3" width="48.00390625" style="0" customWidth="1"/>
    <col min="4" max="4" width="5.50390625" style="0" bestFit="1" customWidth="1"/>
    <col min="5" max="7" width="5.50390625" style="0" customWidth="1" outlineLevel="1"/>
    <col min="8" max="8" width="7.875" style="0" bestFit="1" customWidth="1"/>
    <col min="9" max="9" width="9.75390625" style="0" bestFit="1" customWidth="1"/>
    <col min="10" max="10" width="11.875" style="0" bestFit="1" customWidth="1"/>
    <col min="11" max="12" width="11.125" style="0" bestFit="1" customWidth="1"/>
    <col min="13" max="13" width="5.625" style="0" customWidth="1"/>
    <col min="14" max="14" width="22.625" style="0" customWidth="1"/>
  </cols>
  <sheetData>
    <row r="1" ht="48.75" customHeight="1"/>
    <row r="2" spans="1:12" ht="14.25">
      <c r="A2" s="119" t="s">
        <v>46</v>
      </c>
      <c r="B2" s="119"/>
      <c r="C2" s="120" t="s">
        <v>100</v>
      </c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4.25">
      <c r="A3" s="119" t="s">
        <v>44</v>
      </c>
      <c r="B3" s="119"/>
      <c r="C3" s="120" t="s">
        <v>101</v>
      </c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4.25">
      <c r="A4" s="119" t="s">
        <v>45</v>
      </c>
      <c r="B4" s="119"/>
      <c r="C4" s="120" t="s">
        <v>104</v>
      </c>
      <c r="D4" s="120"/>
      <c r="E4" s="120"/>
      <c r="F4" s="120"/>
      <c r="G4" s="120"/>
      <c r="H4" s="120"/>
      <c r="I4" s="120"/>
      <c r="J4" s="120"/>
      <c r="K4" s="120"/>
      <c r="L4" s="120"/>
    </row>
    <row r="5" spans="10:14" ht="14.25">
      <c r="J5" s="45"/>
      <c r="K5" s="46" t="s">
        <v>37</v>
      </c>
      <c r="L5" s="44">
        <v>41760</v>
      </c>
      <c r="N5" s="116" t="s">
        <v>49</v>
      </c>
    </row>
    <row r="6" ht="6.75" customHeight="1" thickBot="1">
      <c r="N6" s="116"/>
    </row>
    <row r="7" spans="1:14" ht="16.5" thickBot="1">
      <c r="A7" s="101" t="s">
        <v>25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  <c r="N7" s="116"/>
    </row>
    <row r="8" spans="1:12" ht="15" thickBot="1">
      <c r="A8" s="4"/>
      <c r="B8" s="5"/>
      <c r="C8" s="3"/>
      <c r="D8" s="3"/>
      <c r="E8" s="3"/>
      <c r="F8" s="3"/>
      <c r="G8" s="3"/>
      <c r="H8" s="2"/>
      <c r="I8" s="6"/>
      <c r="J8" s="6"/>
      <c r="K8" s="6"/>
      <c r="L8" s="1"/>
    </row>
    <row r="9" spans="1:12" ht="14.25">
      <c r="A9" s="104" t="s">
        <v>53</v>
      </c>
      <c r="B9" s="106" t="s">
        <v>4</v>
      </c>
      <c r="C9" s="108" t="s">
        <v>5</v>
      </c>
      <c r="D9" s="110" t="s">
        <v>3</v>
      </c>
      <c r="E9" s="111"/>
      <c r="F9" s="111"/>
      <c r="G9" s="111"/>
      <c r="H9" s="112"/>
      <c r="I9" s="113" t="s">
        <v>6</v>
      </c>
      <c r="J9" s="114"/>
      <c r="K9" s="115"/>
      <c r="L9" s="78" t="s">
        <v>7</v>
      </c>
    </row>
    <row r="10" spans="1:12" ht="15" thickBot="1">
      <c r="A10" s="105"/>
      <c r="B10" s="107"/>
      <c r="C10" s="109"/>
      <c r="D10" s="79" t="s">
        <v>8</v>
      </c>
      <c r="E10" s="79" t="s">
        <v>41</v>
      </c>
      <c r="F10" s="79" t="s">
        <v>40</v>
      </c>
      <c r="G10" s="79" t="s">
        <v>42</v>
      </c>
      <c r="H10" s="80" t="s">
        <v>9</v>
      </c>
      <c r="I10" s="81" t="s">
        <v>18</v>
      </c>
      <c r="J10" s="81" t="s">
        <v>16</v>
      </c>
      <c r="K10" s="81" t="s">
        <v>17</v>
      </c>
      <c r="L10" s="82" t="s">
        <v>11</v>
      </c>
    </row>
    <row r="11" ht="15" thickBot="1"/>
    <row r="12" spans="1:12" ht="21" customHeight="1" thickBot="1">
      <c r="A12" s="83" t="s">
        <v>13</v>
      </c>
      <c r="B12" s="84"/>
      <c r="C12" s="85" t="s">
        <v>93</v>
      </c>
      <c r="D12" s="86"/>
      <c r="E12" s="86"/>
      <c r="F12" s="86"/>
      <c r="G12" s="86"/>
      <c r="H12" s="87"/>
      <c r="I12" s="88"/>
      <c r="J12" s="88"/>
      <c r="K12" s="89">
        <f>SUM(K13:K21)</f>
        <v>78472.5</v>
      </c>
      <c r="L12" s="90">
        <f>K12/$K$63</f>
        <v>0.14607365963544638</v>
      </c>
    </row>
    <row r="13" spans="1:14" s="53" customFormat="1" ht="14.25">
      <c r="A13" s="64" t="s">
        <v>87</v>
      </c>
      <c r="B13" s="65"/>
      <c r="C13" s="59" t="s">
        <v>83</v>
      </c>
      <c r="D13" s="60"/>
      <c r="E13" s="60"/>
      <c r="F13" s="60"/>
      <c r="G13" s="60"/>
      <c r="H13" s="61"/>
      <c r="I13" s="62"/>
      <c r="J13" s="63"/>
      <c r="K13" s="73">
        <f>SUM(J14:J18)</f>
        <v>78472.5</v>
      </c>
      <c r="L13" s="74">
        <f>K13/$K$63</f>
        <v>0.14607365963544638</v>
      </c>
      <c r="N13" s="54"/>
    </row>
    <row r="14" spans="1:12" ht="15">
      <c r="A14" s="48"/>
      <c r="B14" s="47">
        <v>1.1</v>
      </c>
      <c r="C14" s="38" t="s">
        <v>58</v>
      </c>
      <c r="D14" s="30" t="s">
        <v>12</v>
      </c>
      <c r="E14" s="30">
        <v>1</v>
      </c>
      <c r="F14" s="30">
        <v>1</v>
      </c>
      <c r="G14" s="30">
        <v>1</v>
      </c>
      <c r="H14" s="31">
        <v>1</v>
      </c>
      <c r="I14" s="32">
        <v>785</v>
      </c>
      <c r="J14" s="32">
        <f>H14*I14</f>
        <v>785</v>
      </c>
      <c r="K14" s="33"/>
      <c r="L14" s="35">
        <f>J14/$K$63</f>
        <v>0.0014612484986947709</v>
      </c>
    </row>
    <row r="15" spans="1:12" ht="15" customHeight="1">
      <c r="A15" s="34"/>
      <c r="B15" s="47">
        <v>1.2</v>
      </c>
      <c r="C15" s="29" t="s">
        <v>69</v>
      </c>
      <c r="D15" s="30" t="s">
        <v>12</v>
      </c>
      <c r="E15" s="30">
        <v>1</v>
      </c>
      <c r="F15" s="30">
        <v>1</v>
      </c>
      <c r="G15" s="30">
        <v>1</v>
      </c>
      <c r="H15" s="31">
        <v>1</v>
      </c>
      <c r="I15" s="32">
        <v>3200</v>
      </c>
      <c r="J15" s="32">
        <f>H15*I15</f>
        <v>3200</v>
      </c>
      <c r="K15" s="33"/>
      <c r="L15" s="35">
        <f>J15/$K$63</f>
        <v>0.005956681778118812</v>
      </c>
    </row>
    <row r="16" spans="1:12" ht="15">
      <c r="A16" s="34"/>
      <c r="B16" s="47">
        <v>1.3</v>
      </c>
      <c r="C16" s="29" t="s">
        <v>59</v>
      </c>
      <c r="D16" s="30" t="s">
        <v>56</v>
      </c>
      <c r="E16" s="30"/>
      <c r="F16" s="30"/>
      <c r="G16" s="30"/>
      <c r="H16" s="31">
        <f>35+35+25+25</f>
        <v>120</v>
      </c>
      <c r="I16" s="32">
        <v>305</v>
      </c>
      <c r="J16" s="32">
        <f>H16*I16</f>
        <v>36600</v>
      </c>
      <c r="K16" s="33"/>
      <c r="L16" s="35">
        <f>J16/$K$63</f>
        <v>0.0681295478372339</v>
      </c>
    </row>
    <row r="17" spans="1:12" ht="15">
      <c r="A17" s="16"/>
      <c r="B17" s="43">
        <v>1.4</v>
      </c>
      <c r="C17" s="39" t="s">
        <v>68</v>
      </c>
      <c r="D17" s="30" t="s">
        <v>12</v>
      </c>
      <c r="E17" s="30">
        <v>1</v>
      </c>
      <c r="F17" s="30">
        <v>1</v>
      </c>
      <c r="G17" s="30">
        <v>1</v>
      </c>
      <c r="H17" s="31">
        <f>35*25</f>
        <v>875</v>
      </c>
      <c r="I17" s="32">
        <v>25.8</v>
      </c>
      <c r="J17" s="32">
        <f>H17*I17</f>
        <v>22575</v>
      </c>
      <c r="K17" s="33"/>
      <c r="L17" s="35">
        <f>J17/$K$63</f>
        <v>0.042022528481572556</v>
      </c>
    </row>
    <row r="18" spans="1:14" s="54" customFormat="1" ht="15">
      <c r="A18" s="48"/>
      <c r="B18" s="47">
        <v>1.5</v>
      </c>
      <c r="C18" s="55" t="s">
        <v>55</v>
      </c>
      <c r="D18" s="30" t="s">
        <v>12</v>
      </c>
      <c r="E18" s="30">
        <v>1</v>
      </c>
      <c r="F18" s="30">
        <v>1</v>
      </c>
      <c r="G18" s="30">
        <v>1</v>
      </c>
      <c r="H18" s="31">
        <f>35*25</f>
        <v>875</v>
      </c>
      <c r="I18" s="32">
        <v>17.5</v>
      </c>
      <c r="J18" s="32">
        <f>H18*I18</f>
        <v>15312.5</v>
      </c>
      <c r="K18" s="33"/>
      <c r="L18" s="35">
        <f>J18/$K$63</f>
        <v>0.028503653039826344</v>
      </c>
      <c r="N18"/>
    </row>
    <row r="19" spans="1:14" s="53" customFormat="1" ht="12">
      <c r="A19" s="66" t="s">
        <v>88</v>
      </c>
      <c r="B19" s="67"/>
      <c r="C19" s="68" t="s">
        <v>102</v>
      </c>
      <c r="D19" s="69"/>
      <c r="E19" s="69"/>
      <c r="F19" s="69"/>
      <c r="G19" s="69"/>
      <c r="H19" s="70"/>
      <c r="I19" s="71"/>
      <c r="J19" s="72"/>
      <c r="K19" s="73">
        <f>SUM(J20:J21)</f>
        <v>0</v>
      </c>
      <c r="L19" s="74">
        <f>K19/$K$63</f>
        <v>0</v>
      </c>
      <c r="N19" s="56"/>
    </row>
    <row r="20" spans="1:14" ht="15" customHeight="1">
      <c r="A20" s="16"/>
      <c r="B20" s="47">
        <v>2.1</v>
      </c>
      <c r="C20" s="39" t="s">
        <v>89</v>
      </c>
      <c r="D20" s="30" t="s">
        <v>23</v>
      </c>
      <c r="E20" s="30">
        <v>2</v>
      </c>
      <c r="F20" s="30">
        <v>2.4</v>
      </c>
      <c r="G20" s="30">
        <v>19</v>
      </c>
      <c r="H20" s="31">
        <v>175</v>
      </c>
      <c r="I20" s="32">
        <v>0</v>
      </c>
      <c r="J20" s="32">
        <v>0</v>
      </c>
      <c r="K20" s="19"/>
      <c r="L20" s="35">
        <f>J20/$K$63</f>
        <v>0</v>
      </c>
      <c r="N20" s="116" t="s">
        <v>71</v>
      </c>
    </row>
    <row r="21" spans="1:14" ht="15.75" thickBot="1">
      <c r="A21" s="21"/>
      <c r="B21" s="47"/>
      <c r="C21" s="36"/>
      <c r="D21" s="37"/>
      <c r="E21" s="37"/>
      <c r="F21" s="37"/>
      <c r="G21" s="37"/>
      <c r="H21" s="24"/>
      <c r="I21" s="26"/>
      <c r="J21" s="26"/>
      <c r="K21" s="27"/>
      <c r="L21" s="28"/>
      <c r="N21" s="116"/>
    </row>
    <row r="22" spans="1:14" ht="21" customHeight="1" thickBot="1">
      <c r="A22" s="83" t="s">
        <v>14</v>
      </c>
      <c r="B22" s="84"/>
      <c r="C22" s="85" t="s">
        <v>24</v>
      </c>
      <c r="D22" s="86"/>
      <c r="E22" s="86"/>
      <c r="F22" s="86"/>
      <c r="G22" s="86"/>
      <c r="H22" s="87"/>
      <c r="I22" s="88"/>
      <c r="J22" s="88"/>
      <c r="K22" s="89">
        <f>SUM(K23:K48)</f>
        <v>411041.58364</v>
      </c>
      <c r="L22" s="90">
        <f>K22/$K$63</f>
        <v>0.7651387222867149</v>
      </c>
      <c r="N22" s="116"/>
    </row>
    <row r="23" spans="1:14" s="53" customFormat="1" ht="12">
      <c r="A23" s="64" t="s">
        <v>76</v>
      </c>
      <c r="B23" s="65"/>
      <c r="C23" s="59" t="s">
        <v>72</v>
      </c>
      <c r="D23" s="60"/>
      <c r="E23" s="60"/>
      <c r="F23" s="60"/>
      <c r="G23" s="60"/>
      <c r="H23" s="61"/>
      <c r="I23" s="62"/>
      <c r="J23" s="63"/>
      <c r="K23" s="57">
        <f>SUM(J24:J26)</f>
        <v>56445.46628000001</v>
      </c>
      <c r="L23" s="58">
        <f>K23/$K$63</f>
        <v>0.10507115013984246</v>
      </c>
      <c r="N23" s="116"/>
    </row>
    <row r="24" spans="1:14" s="54" customFormat="1" ht="15">
      <c r="A24" s="48"/>
      <c r="B24" s="47">
        <v>1.1</v>
      </c>
      <c r="C24" s="55" t="s">
        <v>70</v>
      </c>
      <c r="D24" s="30" t="s">
        <v>23</v>
      </c>
      <c r="E24" s="30">
        <v>32.2</v>
      </c>
      <c r="F24" s="30">
        <v>19.2</v>
      </c>
      <c r="G24" s="30">
        <v>0.3</v>
      </c>
      <c r="H24" s="31">
        <f>E24*F24*G24</f>
        <v>185.472</v>
      </c>
      <c r="I24" s="32">
        <v>47.86</v>
      </c>
      <c r="J24" s="32">
        <f>H24*I24</f>
        <v>8876.68992</v>
      </c>
      <c r="K24" s="33"/>
      <c r="L24" s="35">
        <f>J24/$K$63</f>
        <v>0.016523630342648418</v>
      </c>
      <c r="N24" s="116"/>
    </row>
    <row r="25" spans="1:14" s="54" customFormat="1" ht="15">
      <c r="A25" s="48"/>
      <c r="B25" s="47">
        <v>1.2</v>
      </c>
      <c r="C25" s="55" t="s">
        <v>96</v>
      </c>
      <c r="D25" s="30" t="s">
        <v>23</v>
      </c>
      <c r="E25" s="30">
        <v>32.2</v>
      </c>
      <c r="F25" s="30">
        <v>19.2</v>
      </c>
      <c r="G25" s="30">
        <v>0.1</v>
      </c>
      <c r="H25" s="31">
        <f>E25*F25*G25</f>
        <v>61.824000000000005</v>
      </c>
      <c r="I25" s="32">
        <v>754.14</v>
      </c>
      <c r="J25" s="32">
        <f>H25*I25</f>
        <v>46623.95136000001</v>
      </c>
      <c r="K25" s="33"/>
      <c r="L25" s="35">
        <f>J25/$K$63</f>
        <v>0.08678876296562807</v>
      </c>
      <c r="N25" s="116"/>
    </row>
    <row r="26" spans="1:14" s="54" customFormat="1" ht="15">
      <c r="A26" s="48"/>
      <c r="B26" s="47">
        <v>1.3</v>
      </c>
      <c r="C26" s="55" t="s">
        <v>82</v>
      </c>
      <c r="D26" s="30" t="s">
        <v>23</v>
      </c>
      <c r="E26" s="30">
        <v>0</v>
      </c>
      <c r="F26" s="30">
        <v>0</v>
      </c>
      <c r="G26" s="30">
        <v>0</v>
      </c>
      <c r="H26" s="31">
        <v>3.5</v>
      </c>
      <c r="I26" s="32">
        <v>269.95</v>
      </c>
      <c r="J26" s="32">
        <f>H26*I26</f>
        <v>944.8249999999999</v>
      </c>
      <c r="K26" s="33"/>
      <c r="L26" s="35">
        <f>J26/$K$63</f>
        <v>0.0017587568315659706</v>
      </c>
      <c r="N26" s="116"/>
    </row>
    <row r="27" spans="1:14" s="53" customFormat="1" ht="12">
      <c r="A27" s="66" t="s">
        <v>77</v>
      </c>
      <c r="B27" s="67"/>
      <c r="C27" s="68" t="s">
        <v>73</v>
      </c>
      <c r="D27" s="69"/>
      <c r="E27" s="69"/>
      <c r="F27" s="69"/>
      <c r="G27" s="69"/>
      <c r="H27" s="70"/>
      <c r="I27" s="71"/>
      <c r="J27" s="72"/>
      <c r="K27" s="73">
        <f>SUM(J28:J30)</f>
        <v>133783.48296000002</v>
      </c>
      <c r="L27" s="74">
        <f>K27/$K$63</f>
        <v>0.24903301098784394</v>
      </c>
      <c r="N27" s="56"/>
    </row>
    <row r="28" spans="1:12" s="54" customFormat="1" ht="15">
      <c r="A28" s="48"/>
      <c r="B28" s="47">
        <v>2.1</v>
      </c>
      <c r="C28" s="55" t="s">
        <v>81</v>
      </c>
      <c r="D28" s="30" t="s">
        <v>23</v>
      </c>
      <c r="E28" s="30">
        <v>0</v>
      </c>
      <c r="F28" s="30">
        <v>0</v>
      </c>
      <c r="G28" s="30">
        <v>0</v>
      </c>
      <c r="H28" s="31">
        <v>3.5</v>
      </c>
      <c r="I28" s="32">
        <v>754.14</v>
      </c>
      <c r="J28" s="32">
        <f>H28*I28</f>
        <v>2639.49</v>
      </c>
      <c r="K28" s="33"/>
      <c r="L28" s="35">
        <f>J28/$K$63</f>
        <v>0.004913313120789632</v>
      </c>
    </row>
    <row r="29" spans="1:12" s="54" customFormat="1" ht="15">
      <c r="A29" s="48"/>
      <c r="B29" s="47">
        <v>2.2</v>
      </c>
      <c r="C29" s="55" t="s">
        <v>26</v>
      </c>
      <c r="D29" s="30" t="s">
        <v>56</v>
      </c>
      <c r="E29" s="30">
        <f>(32+18.8)*2</f>
        <v>101.6</v>
      </c>
      <c r="F29" s="30">
        <v>1</v>
      </c>
      <c r="G29" s="30">
        <v>1</v>
      </c>
      <c r="H29" s="31">
        <f>E29*F29*G29</f>
        <v>101.6</v>
      </c>
      <c r="I29" s="32">
        <v>168.99</v>
      </c>
      <c r="J29" s="32">
        <f>H29*I29</f>
        <v>17169.384</v>
      </c>
      <c r="K29" s="33"/>
      <c r="L29" s="35">
        <f>J29/$K$63</f>
        <v>0.031960174004476455</v>
      </c>
    </row>
    <row r="30" spans="1:12" s="54" customFormat="1" ht="15">
      <c r="A30" s="48"/>
      <c r="B30" s="47">
        <v>2.4</v>
      </c>
      <c r="C30" s="55" t="s">
        <v>54</v>
      </c>
      <c r="D30" s="30" t="s">
        <v>23</v>
      </c>
      <c r="E30" s="30">
        <v>31.8</v>
      </c>
      <c r="F30" s="30">
        <v>18.8</v>
      </c>
      <c r="G30" s="30">
        <v>0.08</v>
      </c>
      <c r="H30" s="31">
        <f>E30*F30*G30</f>
        <v>47.827200000000005</v>
      </c>
      <c r="I30" s="32">
        <v>2383.05</v>
      </c>
      <c r="J30" s="32">
        <f>H30*I30</f>
        <v>113974.60896000003</v>
      </c>
      <c r="K30" s="33"/>
      <c r="L30" s="35">
        <f>J30/$K$63</f>
        <v>0.21215952386257786</v>
      </c>
    </row>
    <row r="31" spans="1:14" s="53" customFormat="1" ht="12">
      <c r="A31" s="66" t="s">
        <v>78</v>
      </c>
      <c r="B31" s="67"/>
      <c r="C31" s="68" t="s">
        <v>85</v>
      </c>
      <c r="D31" s="69"/>
      <c r="E31" s="69"/>
      <c r="F31" s="69"/>
      <c r="G31" s="69"/>
      <c r="H31" s="70"/>
      <c r="I31" s="71"/>
      <c r="J31" s="72"/>
      <c r="K31" s="73">
        <f>SUM(J32)</f>
        <v>68386.9176</v>
      </c>
      <c r="L31" s="74">
        <f>K31/$K$63</f>
        <v>0.1272997206030102</v>
      </c>
      <c r="N31" s="56"/>
    </row>
    <row r="32" spans="1:12" s="54" customFormat="1" ht="15">
      <c r="A32" s="34"/>
      <c r="B32" s="47">
        <v>3.1</v>
      </c>
      <c r="C32" s="55" t="s">
        <v>60</v>
      </c>
      <c r="D32" s="30" t="s">
        <v>22</v>
      </c>
      <c r="E32" s="30">
        <v>31.8</v>
      </c>
      <c r="F32" s="30">
        <v>18.8</v>
      </c>
      <c r="G32" s="30">
        <v>1</v>
      </c>
      <c r="H32" s="31">
        <f>E32*F32*G32</f>
        <v>597.84</v>
      </c>
      <c r="I32" s="32">
        <v>114.39</v>
      </c>
      <c r="J32" s="32">
        <f>H32*I32</f>
        <v>68386.9176</v>
      </c>
      <c r="K32" s="33"/>
      <c r="L32" s="35">
        <f>J32/$K$63</f>
        <v>0.1272997206030102</v>
      </c>
    </row>
    <row r="33" spans="1:14" s="53" customFormat="1" ht="12">
      <c r="A33" s="66" t="s">
        <v>79</v>
      </c>
      <c r="B33" s="67"/>
      <c r="C33" s="68" t="s">
        <v>74</v>
      </c>
      <c r="D33" s="69"/>
      <c r="E33" s="69"/>
      <c r="F33" s="69"/>
      <c r="G33" s="69"/>
      <c r="H33" s="70"/>
      <c r="I33" s="71"/>
      <c r="J33" s="72"/>
      <c r="K33" s="73">
        <f>SUM(J34:J37)</f>
        <v>101185.7168</v>
      </c>
      <c r="L33" s="74">
        <f>K33/$K$63</f>
        <v>0.18835347358389076</v>
      </c>
      <c r="N33" s="56"/>
    </row>
    <row r="34" spans="1:12" s="54" customFormat="1" ht="15">
      <c r="A34" s="48"/>
      <c r="B34" s="47">
        <v>4.1</v>
      </c>
      <c r="C34" s="55" t="s">
        <v>67</v>
      </c>
      <c r="D34" s="30" t="s">
        <v>22</v>
      </c>
      <c r="E34" s="30">
        <v>31.8</v>
      </c>
      <c r="F34" s="30">
        <v>18.8</v>
      </c>
      <c r="G34" s="30">
        <v>1</v>
      </c>
      <c r="H34" s="31">
        <f>E34*F34*G34</f>
        <v>597.84</v>
      </c>
      <c r="I34" s="32">
        <v>114.02</v>
      </c>
      <c r="J34" s="32">
        <f>H34*I34</f>
        <v>68165.7168</v>
      </c>
      <c r="K34" s="33"/>
      <c r="L34" s="35">
        <f>J34/$K$63</f>
        <v>0.1268879634859273</v>
      </c>
    </row>
    <row r="35" spans="1:12" s="54" customFormat="1" ht="15">
      <c r="A35" s="48"/>
      <c r="B35" s="43">
        <v>4.2</v>
      </c>
      <c r="C35" s="55" t="s">
        <v>97</v>
      </c>
      <c r="D35" s="30" t="s">
        <v>56</v>
      </c>
      <c r="E35" s="30"/>
      <c r="F35" s="30"/>
      <c r="G35" s="30"/>
      <c r="H35" s="31">
        <f>E35*F35*G35</f>
        <v>0</v>
      </c>
      <c r="I35" s="32">
        <v>0</v>
      </c>
      <c r="J35" s="32">
        <f>H35*I35</f>
        <v>0</v>
      </c>
      <c r="K35" s="33"/>
      <c r="L35" s="35">
        <f>J35/$K$63</f>
        <v>0</v>
      </c>
    </row>
    <row r="36" spans="1:12" s="54" customFormat="1" ht="15">
      <c r="A36" s="48"/>
      <c r="B36" s="43">
        <v>4.3</v>
      </c>
      <c r="C36" s="55" t="s">
        <v>27</v>
      </c>
      <c r="D36" s="30" t="s">
        <v>22</v>
      </c>
      <c r="E36" s="30">
        <v>25.5</v>
      </c>
      <c r="F36" s="30">
        <v>1</v>
      </c>
      <c r="G36" s="30">
        <v>1</v>
      </c>
      <c r="H36" s="31">
        <f>E36*F36*G36</f>
        <v>25.5</v>
      </c>
      <c r="I36" s="32">
        <v>840</v>
      </c>
      <c r="J36" s="32">
        <f>H36*I36</f>
        <v>21420</v>
      </c>
      <c r="K36" s="33"/>
      <c r="L36" s="35">
        <f>J36/$K$63</f>
        <v>0.039872538652282796</v>
      </c>
    </row>
    <row r="37" spans="1:12" s="54" customFormat="1" ht="15">
      <c r="A37" s="48"/>
      <c r="B37" s="47">
        <v>4.4</v>
      </c>
      <c r="C37" s="55" t="s">
        <v>38</v>
      </c>
      <c r="D37" s="30" t="s">
        <v>12</v>
      </c>
      <c r="E37" s="30">
        <v>1</v>
      </c>
      <c r="F37" s="30">
        <v>1</v>
      </c>
      <c r="G37" s="30">
        <v>1</v>
      </c>
      <c r="H37" s="31">
        <f>E37*F37*G37</f>
        <v>1</v>
      </c>
      <c r="I37" s="32">
        <v>11600</v>
      </c>
      <c r="J37" s="32">
        <f>H37*I37</f>
        <v>11600</v>
      </c>
      <c r="K37" s="33"/>
      <c r="L37" s="35">
        <f>J37/$K$63</f>
        <v>0.021592971445680693</v>
      </c>
    </row>
    <row r="38" spans="1:14" s="53" customFormat="1" ht="12">
      <c r="A38" s="66" t="s">
        <v>84</v>
      </c>
      <c r="B38" s="67"/>
      <c r="C38" s="68" t="s">
        <v>80</v>
      </c>
      <c r="D38" s="69"/>
      <c r="E38" s="69"/>
      <c r="F38" s="69"/>
      <c r="G38" s="69"/>
      <c r="H38" s="70"/>
      <c r="I38" s="71"/>
      <c r="J38" s="72"/>
      <c r="K38" s="73">
        <f>SUM(J39:J43)</f>
        <v>29736</v>
      </c>
      <c r="L38" s="74">
        <f>K38/$K$63</f>
        <v>0.05535246542316906</v>
      </c>
      <c r="N38" s="56"/>
    </row>
    <row r="39" spans="1:12" s="54" customFormat="1" ht="15">
      <c r="A39" s="34"/>
      <c r="B39" s="47">
        <v>5.1</v>
      </c>
      <c r="C39" s="55" t="s">
        <v>50</v>
      </c>
      <c r="D39" s="30" t="s">
        <v>15</v>
      </c>
      <c r="E39" s="30">
        <v>4</v>
      </c>
      <c r="F39" s="30">
        <v>1</v>
      </c>
      <c r="G39" s="30">
        <v>1</v>
      </c>
      <c r="H39" s="31">
        <f>E39*F39*G39</f>
        <v>4</v>
      </c>
      <c r="I39" s="32">
        <v>4294</v>
      </c>
      <c r="J39" s="32">
        <f>H39*I39</f>
        <v>17176</v>
      </c>
      <c r="K39" s="33"/>
      <c r="L39" s="35">
        <f>J39/$K$63</f>
        <v>0.03197248944405272</v>
      </c>
    </row>
    <row r="40" spans="1:12" s="54" customFormat="1" ht="15">
      <c r="A40" s="34"/>
      <c r="B40" s="47">
        <v>5.2</v>
      </c>
      <c r="C40" s="55" t="s">
        <v>51</v>
      </c>
      <c r="D40" s="30" t="s">
        <v>12</v>
      </c>
      <c r="E40" s="30">
        <v>0</v>
      </c>
      <c r="F40" s="30">
        <v>0</v>
      </c>
      <c r="G40" s="30">
        <v>0</v>
      </c>
      <c r="H40" s="31">
        <v>1</v>
      </c>
      <c r="I40" s="32">
        <v>3560</v>
      </c>
      <c r="J40" s="32">
        <f>H40*I40</f>
        <v>3560</v>
      </c>
      <c r="K40" s="33"/>
      <c r="L40" s="35">
        <f>J40/$K$63</f>
        <v>0.006626808478157178</v>
      </c>
    </row>
    <row r="41" spans="1:12" s="54" customFormat="1" ht="15">
      <c r="A41" s="34"/>
      <c r="B41" s="47">
        <v>5.3</v>
      </c>
      <c r="C41" s="55" t="s">
        <v>98</v>
      </c>
      <c r="D41" s="30" t="s">
        <v>12</v>
      </c>
      <c r="E41" s="30">
        <v>1</v>
      </c>
      <c r="F41" s="30">
        <v>1</v>
      </c>
      <c r="G41" s="30">
        <v>1</v>
      </c>
      <c r="H41" s="31">
        <f>E41*F41*G41</f>
        <v>1</v>
      </c>
      <c r="I41" s="32">
        <v>3100</v>
      </c>
      <c r="J41" s="32">
        <f>H41*I41</f>
        <v>3100</v>
      </c>
      <c r="K41" s="33"/>
      <c r="L41" s="35">
        <f>J41/$K$63</f>
        <v>0.005770535472552599</v>
      </c>
    </row>
    <row r="42" spans="1:12" s="54" customFormat="1" ht="15">
      <c r="A42" s="34"/>
      <c r="B42" s="47">
        <v>5.4</v>
      </c>
      <c r="C42" s="55" t="s">
        <v>52</v>
      </c>
      <c r="D42" s="30" t="s">
        <v>12</v>
      </c>
      <c r="E42" s="30">
        <v>1</v>
      </c>
      <c r="F42" s="30">
        <v>1</v>
      </c>
      <c r="G42" s="30">
        <v>1</v>
      </c>
      <c r="H42" s="31">
        <f>E42*F42*G42</f>
        <v>1</v>
      </c>
      <c r="I42" s="32">
        <v>5900</v>
      </c>
      <c r="J42" s="32">
        <f>H42*I42</f>
        <v>5900</v>
      </c>
      <c r="K42" s="33"/>
      <c r="L42" s="35">
        <f>J42/$K$63</f>
        <v>0.01098263202840656</v>
      </c>
    </row>
    <row r="43" spans="1:12" s="54" customFormat="1" ht="15">
      <c r="A43" s="34"/>
      <c r="B43" s="47">
        <v>5.5</v>
      </c>
      <c r="C43" s="55" t="s">
        <v>103</v>
      </c>
      <c r="D43" s="30" t="s">
        <v>12</v>
      </c>
      <c r="E43" s="30">
        <v>0</v>
      </c>
      <c r="F43" s="30">
        <v>0</v>
      </c>
      <c r="G43" s="30">
        <v>0</v>
      </c>
      <c r="H43" s="31">
        <v>1</v>
      </c>
      <c r="I43" s="32">
        <v>0</v>
      </c>
      <c r="J43" s="32">
        <f>H43*I43</f>
        <v>0</v>
      </c>
      <c r="K43" s="33"/>
      <c r="L43" s="35">
        <f>J43/$K$63</f>
        <v>0</v>
      </c>
    </row>
    <row r="44" spans="1:14" s="53" customFormat="1" ht="12">
      <c r="A44" s="66" t="s">
        <v>86</v>
      </c>
      <c r="B44" s="67"/>
      <c r="C44" s="68" t="s">
        <v>75</v>
      </c>
      <c r="D44" s="69"/>
      <c r="E44" s="69"/>
      <c r="F44" s="69"/>
      <c r="G44" s="69"/>
      <c r="H44" s="70"/>
      <c r="I44" s="71"/>
      <c r="J44" s="72"/>
      <c r="K44" s="73">
        <f>SUM(J45:J48)</f>
        <v>21504</v>
      </c>
      <c r="L44" s="74">
        <f>K44/$K$63</f>
        <v>0.04002890154895841</v>
      </c>
      <c r="N44" s="56"/>
    </row>
    <row r="45" spans="1:12" s="54" customFormat="1" ht="15">
      <c r="A45" s="34"/>
      <c r="B45" s="47">
        <v>6.1</v>
      </c>
      <c r="C45" s="55" t="s">
        <v>64</v>
      </c>
      <c r="D45" s="30" t="s">
        <v>15</v>
      </c>
      <c r="E45" s="30">
        <v>2</v>
      </c>
      <c r="F45" s="30">
        <v>1</v>
      </c>
      <c r="G45" s="30">
        <v>1</v>
      </c>
      <c r="H45" s="31">
        <f>E45*F45*G45</f>
        <v>2</v>
      </c>
      <c r="I45" s="32">
        <v>6300</v>
      </c>
      <c r="J45" s="32">
        <f>H45*I45</f>
        <v>12600</v>
      </c>
      <c r="K45" s="33"/>
      <c r="L45" s="35">
        <f>J45/$K$63</f>
        <v>0.02345443450134282</v>
      </c>
    </row>
    <row r="46" spans="1:12" s="54" customFormat="1" ht="15">
      <c r="A46" s="34"/>
      <c r="B46" s="43">
        <v>6.2</v>
      </c>
      <c r="C46" s="55" t="s">
        <v>65</v>
      </c>
      <c r="D46" s="30" t="s">
        <v>15</v>
      </c>
      <c r="E46" s="30">
        <v>2</v>
      </c>
      <c r="F46" s="30">
        <v>1</v>
      </c>
      <c r="G46" s="30">
        <v>1</v>
      </c>
      <c r="H46" s="31">
        <f>E46*F46*G46</f>
        <v>2</v>
      </c>
      <c r="I46" s="32">
        <v>2688</v>
      </c>
      <c r="J46" s="32">
        <f>H46*I46</f>
        <v>5376</v>
      </c>
      <c r="K46" s="33"/>
      <c r="L46" s="35">
        <f>J46/$K$63</f>
        <v>0.010007225387239603</v>
      </c>
    </row>
    <row r="47" spans="1:12" s="54" customFormat="1" ht="15">
      <c r="A47" s="34"/>
      <c r="B47" s="47">
        <v>6.3</v>
      </c>
      <c r="C47" s="55" t="s">
        <v>66</v>
      </c>
      <c r="D47" s="30" t="s">
        <v>15</v>
      </c>
      <c r="E47" s="30">
        <v>1</v>
      </c>
      <c r="F47" s="30">
        <v>1</v>
      </c>
      <c r="G47" s="30">
        <v>1</v>
      </c>
      <c r="H47" s="31">
        <f>E47*F47*G47</f>
        <v>1</v>
      </c>
      <c r="I47" s="32">
        <v>3528</v>
      </c>
      <c r="J47" s="32">
        <f>H47*I47</f>
        <v>3528</v>
      </c>
      <c r="K47" s="33"/>
      <c r="L47" s="35">
        <f>J47/$K$63</f>
        <v>0.00656724166037599</v>
      </c>
    </row>
    <row r="48" spans="1:12" s="54" customFormat="1" ht="15.75" thickBot="1">
      <c r="A48" s="21"/>
      <c r="B48" s="22"/>
      <c r="C48" s="22"/>
      <c r="D48" s="23"/>
      <c r="E48" s="23"/>
      <c r="F48" s="23"/>
      <c r="G48" s="23"/>
      <c r="H48" s="24"/>
      <c r="I48" s="25"/>
      <c r="J48" s="26">
        <f>H48*I48</f>
        <v>0</v>
      </c>
      <c r="K48" s="27"/>
      <c r="L48" s="28"/>
    </row>
    <row r="49" spans="1:12" ht="19.5" customHeight="1" thickBot="1">
      <c r="A49" s="91" t="s">
        <v>47</v>
      </c>
      <c r="B49" s="92"/>
      <c r="C49" s="93" t="s">
        <v>57</v>
      </c>
      <c r="D49" s="94"/>
      <c r="E49" s="94"/>
      <c r="F49" s="94"/>
      <c r="G49" s="94"/>
      <c r="H49" s="95"/>
      <c r="I49" s="96"/>
      <c r="J49" s="96"/>
      <c r="K49" s="89">
        <f>SUM(K50:K54)</f>
        <v>35797.759999999995</v>
      </c>
      <c r="L49" s="90">
        <f>K49/$K$63</f>
        <v>0.06663620771545951</v>
      </c>
    </row>
    <row r="50" spans="1:14" s="53" customFormat="1" ht="12">
      <c r="A50" s="66" t="s">
        <v>91</v>
      </c>
      <c r="B50" s="67"/>
      <c r="C50" s="68" t="s">
        <v>90</v>
      </c>
      <c r="D50" s="69"/>
      <c r="E50" s="69"/>
      <c r="F50" s="69"/>
      <c r="G50" s="69"/>
      <c r="H50" s="70"/>
      <c r="I50" s="71"/>
      <c r="J50" s="72"/>
      <c r="K50" s="73">
        <f>SUM(J51)</f>
        <v>19264.86</v>
      </c>
      <c r="L50" s="74">
        <f>K50/$K$63</f>
        <v>0.035860825162503114</v>
      </c>
      <c r="N50" s="56"/>
    </row>
    <row r="51" spans="1:12" ht="15">
      <c r="A51" s="34"/>
      <c r="B51" s="47">
        <v>1.1</v>
      </c>
      <c r="C51" s="38" t="s">
        <v>62</v>
      </c>
      <c r="D51" s="30" t="s">
        <v>56</v>
      </c>
      <c r="E51" s="30">
        <v>114</v>
      </c>
      <c r="F51" s="30">
        <v>1</v>
      </c>
      <c r="G51" s="30">
        <v>1</v>
      </c>
      <c r="H51" s="31">
        <f>E51*F51*G51</f>
        <v>114</v>
      </c>
      <c r="I51" s="32">
        <v>168.99</v>
      </c>
      <c r="J51" s="32">
        <f>H51*I51</f>
        <v>19264.86</v>
      </c>
      <c r="K51" s="33"/>
      <c r="L51" s="35">
        <f>J51/$K$63</f>
        <v>0.035860825162503114</v>
      </c>
    </row>
    <row r="52" spans="1:14" s="53" customFormat="1" ht="12">
      <c r="A52" s="66" t="s">
        <v>92</v>
      </c>
      <c r="B52" s="67"/>
      <c r="C52" s="68" t="s">
        <v>85</v>
      </c>
      <c r="D52" s="69"/>
      <c r="E52" s="69"/>
      <c r="F52" s="69"/>
      <c r="G52" s="69"/>
      <c r="H52" s="70"/>
      <c r="I52" s="71"/>
      <c r="J52" s="72"/>
      <c r="K52" s="73">
        <f>SUM(J53:J54)</f>
        <v>16532.899999999998</v>
      </c>
      <c r="L52" s="74">
        <f>K52/$K$63</f>
        <v>0.030775382552956403</v>
      </c>
      <c r="N52" s="56"/>
    </row>
    <row r="53" spans="1:12" ht="15">
      <c r="A53" s="34"/>
      <c r="B53" s="47">
        <v>2.1</v>
      </c>
      <c r="C53" s="29" t="s">
        <v>61</v>
      </c>
      <c r="D53" s="30" t="s">
        <v>22</v>
      </c>
      <c r="E53" s="30">
        <v>145</v>
      </c>
      <c r="F53" s="30">
        <v>1</v>
      </c>
      <c r="G53" s="30">
        <v>1</v>
      </c>
      <c r="H53" s="31">
        <f>E53*F53*G53</f>
        <v>145</v>
      </c>
      <c r="I53" s="32">
        <v>114.02</v>
      </c>
      <c r="J53" s="32">
        <f>H53*I53</f>
        <v>16532.899999999998</v>
      </c>
      <c r="K53" s="33"/>
      <c r="L53" s="35">
        <f>J53/$K$63</f>
        <v>0.030775382552956403</v>
      </c>
    </row>
    <row r="54" spans="1:12" ht="15.75" thickBot="1">
      <c r="A54" s="49"/>
      <c r="B54" s="75"/>
      <c r="C54" s="75"/>
      <c r="D54" s="76"/>
      <c r="E54" s="76"/>
      <c r="F54" s="76"/>
      <c r="G54" s="76"/>
      <c r="H54" s="50"/>
      <c r="I54" s="51"/>
      <c r="J54" s="51"/>
      <c r="K54" s="52"/>
      <c r="L54" s="77"/>
    </row>
    <row r="55" spans="1:12" ht="19.5" customHeight="1" thickBot="1">
      <c r="A55" s="91" t="s">
        <v>48</v>
      </c>
      <c r="B55" s="92"/>
      <c r="C55" s="93" t="s">
        <v>10</v>
      </c>
      <c r="D55" s="94"/>
      <c r="E55" s="94"/>
      <c r="F55" s="94"/>
      <c r="G55" s="94"/>
      <c r="H55" s="95"/>
      <c r="I55" s="96"/>
      <c r="J55" s="96"/>
      <c r="K55" s="89">
        <f>SUM(K56:K61)</f>
        <v>11900</v>
      </c>
      <c r="L55" s="90">
        <f>K55/$K$63</f>
        <v>0.02215141036237933</v>
      </c>
    </row>
    <row r="56" spans="1:14" ht="15" customHeight="1">
      <c r="A56" s="66" t="s">
        <v>94</v>
      </c>
      <c r="B56" s="67"/>
      <c r="C56" s="68" t="s">
        <v>10</v>
      </c>
      <c r="D56" s="69"/>
      <c r="E56" s="69"/>
      <c r="F56" s="69"/>
      <c r="G56" s="69"/>
      <c r="H56" s="70"/>
      <c r="I56" s="71"/>
      <c r="J56" s="72"/>
      <c r="K56" s="73">
        <f>SUM(J57:J60)</f>
        <v>11900</v>
      </c>
      <c r="L56" s="74">
        <f>K56/$K$63</f>
        <v>0.02215141036237933</v>
      </c>
      <c r="N56" s="116" t="s">
        <v>95</v>
      </c>
    </row>
    <row r="57" spans="1:14" ht="15">
      <c r="A57" s="16"/>
      <c r="B57" s="17">
        <v>1.1</v>
      </c>
      <c r="C57" s="17" t="s">
        <v>99</v>
      </c>
      <c r="D57" s="30" t="s">
        <v>15</v>
      </c>
      <c r="E57" s="30">
        <v>1</v>
      </c>
      <c r="F57" s="30">
        <v>1</v>
      </c>
      <c r="G57" s="30">
        <v>1</v>
      </c>
      <c r="H57" s="31">
        <v>1</v>
      </c>
      <c r="I57" s="32">
        <v>3500</v>
      </c>
      <c r="J57" s="32">
        <f>H57*I57</f>
        <v>3500</v>
      </c>
      <c r="K57" s="19"/>
      <c r="L57" s="20"/>
      <c r="N57" s="116"/>
    </row>
    <row r="58" spans="1:14" ht="15">
      <c r="A58" s="16"/>
      <c r="B58" s="17">
        <v>1.2</v>
      </c>
      <c r="C58" s="17" t="s">
        <v>39</v>
      </c>
      <c r="D58" s="18" t="s">
        <v>12</v>
      </c>
      <c r="E58" s="40"/>
      <c r="F58" s="40"/>
      <c r="G58" s="40"/>
      <c r="H58" s="41">
        <v>1</v>
      </c>
      <c r="I58" s="32">
        <v>3900</v>
      </c>
      <c r="J58" s="32">
        <f>H58*I58</f>
        <v>3900</v>
      </c>
      <c r="K58" s="19"/>
      <c r="L58" s="20"/>
      <c r="N58" s="116"/>
    </row>
    <row r="59" spans="1:14" ht="15">
      <c r="A59" s="16"/>
      <c r="B59" s="17">
        <v>1.3</v>
      </c>
      <c r="C59" s="17" t="s">
        <v>43</v>
      </c>
      <c r="D59" s="18" t="s">
        <v>12</v>
      </c>
      <c r="E59" s="40"/>
      <c r="F59" s="40"/>
      <c r="G59" s="40"/>
      <c r="H59" s="41">
        <v>1</v>
      </c>
      <c r="I59" s="32">
        <v>4500</v>
      </c>
      <c r="J59" s="32">
        <f>H59*I59</f>
        <v>4500</v>
      </c>
      <c r="K59" s="19"/>
      <c r="L59" s="20"/>
      <c r="N59" s="116"/>
    </row>
    <row r="60" spans="1:14" ht="15.75" thickBot="1">
      <c r="A60" s="21"/>
      <c r="B60" s="22"/>
      <c r="C60" s="22"/>
      <c r="D60" s="23"/>
      <c r="E60" s="23"/>
      <c r="F60" s="23"/>
      <c r="G60" s="23"/>
      <c r="H60" s="24"/>
      <c r="I60" s="25"/>
      <c r="J60" s="26"/>
      <c r="K60" s="27"/>
      <c r="L60" s="28"/>
      <c r="N60" s="116"/>
    </row>
    <row r="63" spans="3:14" ht="14.25" customHeight="1">
      <c r="C63" s="14"/>
      <c r="D63" s="42" t="s">
        <v>13</v>
      </c>
      <c r="E63" s="42"/>
      <c r="F63" s="42"/>
      <c r="G63" s="15"/>
      <c r="H63" s="118" t="s">
        <v>28</v>
      </c>
      <c r="I63" s="118"/>
      <c r="J63" s="10"/>
      <c r="K63" s="9">
        <f>SUM(J12:J60)</f>
        <v>537211.84364</v>
      </c>
      <c r="L63" s="8">
        <f>K63/$K$63</f>
        <v>1</v>
      </c>
      <c r="N63" s="116" t="s">
        <v>63</v>
      </c>
    </row>
    <row r="64" spans="3:14" ht="14.25">
      <c r="C64" s="14"/>
      <c r="D64" s="42" t="s">
        <v>14</v>
      </c>
      <c r="E64" s="42"/>
      <c r="F64" s="42"/>
      <c r="G64" s="15"/>
      <c r="H64" s="100" t="s">
        <v>0</v>
      </c>
      <c r="I64" s="100"/>
      <c r="J64" s="10">
        <v>0</v>
      </c>
      <c r="K64" s="13">
        <f>K63*J64</f>
        <v>0</v>
      </c>
      <c r="L64" s="12"/>
      <c r="N64" s="116"/>
    </row>
    <row r="65" spans="3:14" ht="14.25">
      <c r="C65" s="14"/>
      <c r="D65" s="42" t="s">
        <v>20</v>
      </c>
      <c r="E65" s="42"/>
      <c r="F65" s="42"/>
      <c r="G65" s="15"/>
      <c r="H65" s="100" t="s">
        <v>19</v>
      </c>
      <c r="I65" s="100"/>
      <c r="J65" s="10" t="s">
        <v>36</v>
      </c>
      <c r="K65" s="13">
        <f>SUM(K63:K64)</f>
        <v>537211.84364</v>
      </c>
      <c r="L65" s="11"/>
      <c r="N65" s="116"/>
    </row>
    <row r="66" spans="1:14" ht="14.25">
      <c r="A66" s="7"/>
      <c r="B66" s="7"/>
      <c r="C66" s="14"/>
      <c r="D66" s="42" t="s">
        <v>35</v>
      </c>
      <c r="E66" s="42"/>
      <c r="F66" s="42"/>
      <c r="G66" s="15"/>
      <c r="H66" s="100" t="s">
        <v>1</v>
      </c>
      <c r="I66" s="100"/>
      <c r="J66" s="10">
        <v>0.1</v>
      </c>
      <c r="K66" s="13">
        <f>K65*J66</f>
        <v>53721.184364</v>
      </c>
      <c r="L66" s="12"/>
      <c r="N66" s="116"/>
    </row>
    <row r="67" spans="1:14" ht="14.25">
      <c r="A67" s="7"/>
      <c r="B67" s="7"/>
      <c r="C67" s="14"/>
      <c r="D67" s="42" t="s">
        <v>34</v>
      </c>
      <c r="E67" s="42"/>
      <c r="F67" s="42"/>
      <c r="G67" s="15"/>
      <c r="H67" s="100" t="s">
        <v>30</v>
      </c>
      <c r="I67" s="100"/>
      <c r="J67" s="10">
        <v>0.1</v>
      </c>
      <c r="K67" s="13">
        <f>K65*J67</f>
        <v>53721.184364</v>
      </c>
      <c r="L67" s="12"/>
      <c r="N67" s="116"/>
    </row>
    <row r="68" spans="1:14" ht="14.25">
      <c r="A68" s="7"/>
      <c r="B68" s="7"/>
      <c r="C68" s="14"/>
      <c r="D68" s="42" t="s">
        <v>32</v>
      </c>
      <c r="E68" s="42"/>
      <c r="F68" s="42"/>
      <c r="G68" s="15"/>
      <c r="H68" s="100" t="s">
        <v>21</v>
      </c>
      <c r="I68" s="100"/>
      <c r="J68" s="10" t="s">
        <v>36</v>
      </c>
      <c r="K68" s="13">
        <f>K67+K66+K65</f>
        <v>644654.212368</v>
      </c>
      <c r="L68" s="12"/>
      <c r="N68" s="116"/>
    </row>
    <row r="69" spans="1:14" ht="14.25">
      <c r="A69" s="7"/>
      <c r="B69" s="7"/>
      <c r="C69" s="14"/>
      <c r="D69" s="42" t="s">
        <v>33</v>
      </c>
      <c r="E69" s="42"/>
      <c r="F69" s="42"/>
      <c r="G69" s="15"/>
      <c r="H69" s="100" t="s">
        <v>29</v>
      </c>
      <c r="I69" s="100"/>
      <c r="J69" s="10">
        <v>0.21</v>
      </c>
      <c r="K69" s="13">
        <f>K68*J69</f>
        <v>135377.38459727998</v>
      </c>
      <c r="L69" s="12"/>
      <c r="N69" s="116"/>
    </row>
    <row r="70" spans="1:14" ht="19.5" customHeight="1">
      <c r="A70" s="7"/>
      <c r="B70" s="7"/>
      <c r="C70" s="14"/>
      <c r="D70" s="42" t="s">
        <v>31</v>
      </c>
      <c r="E70" s="42"/>
      <c r="F70" s="42"/>
      <c r="G70" s="15"/>
      <c r="H70" s="117" t="s">
        <v>2</v>
      </c>
      <c r="I70" s="117"/>
      <c r="J70" s="97" t="s">
        <v>36</v>
      </c>
      <c r="K70" s="98">
        <f>K68+K69</f>
        <v>780031.5969652799</v>
      </c>
      <c r="L70" s="99"/>
      <c r="N70" s="116"/>
    </row>
    <row r="71" spans="1:2" ht="14.25">
      <c r="A71" s="7"/>
      <c r="B71" s="7"/>
    </row>
    <row r="72" spans="1:2" ht="14.25">
      <c r="A72" s="7"/>
      <c r="B72" s="7"/>
    </row>
    <row r="73" spans="1:2" ht="14.25">
      <c r="A73" s="7"/>
      <c r="B73" s="7"/>
    </row>
  </sheetData>
  <sheetProtection/>
  <mergeCells count="24">
    <mergeCell ref="A2:B2"/>
    <mergeCell ref="A3:B3"/>
    <mergeCell ref="A4:B4"/>
    <mergeCell ref="C4:L4"/>
    <mergeCell ref="C3:L3"/>
    <mergeCell ref="C2:L2"/>
    <mergeCell ref="N20:N26"/>
    <mergeCell ref="N56:N60"/>
    <mergeCell ref="N63:N70"/>
    <mergeCell ref="N5:N7"/>
    <mergeCell ref="H70:I70"/>
    <mergeCell ref="H63:I63"/>
    <mergeCell ref="H64:I64"/>
    <mergeCell ref="H65:I65"/>
    <mergeCell ref="H66:I66"/>
    <mergeCell ref="H68:I68"/>
    <mergeCell ref="H67:I67"/>
    <mergeCell ref="H69:I69"/>
    <mergeCell ref="A7:L7"/>
    <mergeCell ref="A9:A10"/>
    <mergeCell ref="B9:B10"/>
    <mergeCell ref="C9:C10"/>
    <mergeCell ref="D9:H9"/>
    <mergeCell ref="I9:K9"/>
  </mergeCells>
  <conditionalFormatting sqref="J48">
    <cfRule type="cellIs" priority="2" dxfId="1" operator="equal">
      <formula>0</formula>
    </cfRule>
  </conditionalFormatting>
  <dataValidations count="1">
    <dataValidation type="decimal" operator="greaterThanOrEqual" showInputMessage="1" showErrorMessage="1" sqref="I13:I14 I50:I54 I24:I47 J58:J59 I56:I60">
      <formula1>0</formula1>
    </dataValidation>
  </dataValidations>
  <printOptions/>
  <pageMargins left="0.7874015748031497" right="0.7874015748031497" top="0.7480314960629921" bottom="0.3937007874015748" header="0.31496062992125984" footer="0.31496062992125984"/>
  <pageSetup fitToHeight="0" fitToWidth="1" horizontalDpi="600" verticalDpi="600" orientation="portrait" paperSize="9" scale="59" r:id="rId2"/>
  <ignoredErrors>
    <ignoredError sqref="K6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Duilio</cp:lastModifiedBy>
  <cp:lastPrinted>2014-06-23T14:50:00Z</cp:lastPrinted>
  <dcterms:created xsi:type="dcterms:W3CDTF">2008-06-04T16:19:17Z</dcterms:created>
  <dcterms:modified xsi:type="dcterms:W3CDTF">2014-06-23T14:50:16Z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